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user\Documents\ARQUIVOS DE LICITAÇÃO\Licitações 2017\TMP - Tomada de Preços\TMP 01.2017 pavimentação\Anexos\"/>
    </mc:Choice>
  </mc:AlternateContent>
  <bookViews>
    <workbookView xWindow="-75" yWindow="-45" windowWidth="4260" windowHeight="2565" tabRatio="865"/>
  </bookViews>
  <sheets>
    <sheet name="BDI" sheetId="36" r:id="rId1"/>
  </sheets>
  <definedNames>
    <definedName name="_xlnm.Print_Area" localSheetId="0">BDI!$A$1:$FI$88</definedName>
    <definedName name="iv">BDI!$CT$39</definedName>
    <definedName name="MAPA">#REF!</definedName>
    <definedName name="MCIDADES">#REF!</definedName>
    <definedName name="MDA">#REF!</definedName>
    <definedName name="MDS">#REF!</definedName>
    <definedName name="ME">#REF!</definedName>
    <definedName name="MMA">#REF!</definedName>
    <definedName name="MS">#REF!</definedName>
    <definedName name="MTUR">#REF!</definedName>
  </definedNames>
  <calcPr calcId="152511"/>
</workbook>
</file>

<file path=xl/calcChain.xml><?xml version="1.0" encoding="utf-8"?>
<calcChain xmlns="http://schemas.openxmlformats.org/spreadsheetml/2006/main">
  <c r="Q32" i="36" l="1"/>
  <c r="B50" i="36" s="1"/>
  <c r="Q33" i="36"/>
  <c r="F13" i="36"/>
  <c r="G44" i="36" s="1"/>
  <c r="AB29" i="36"/>
  <c r="Z29" i="36"/>
  <c r="C40" i="36"/>
  <c r="E40" i="36"/>
  <c r="C38" i="36"/>
  <c r="E38" i="36"/>
  <c r="C32" i="36"/>
  <c r="E32" i="36"/>
  <c r="C34" i="36"/>
  <c r="E34" i="36"/>
  <c r="C36" i="36"/>
  <c r="E36" i="36"/>
  <c r="W29" i="36"/>
  <c r="X29" i="36"/>
  <c r="I9" i="36"/>
  <c r="G43" i="36"/>
  <c r="G42" i="36"/>
  <c r="G41" i="36"/>
  <c r="AA30" i="36" l="1"/>
  <c r="Y29" i="36"/>
  <c r="G39" i="36"/>
  <c r="F44" i="36"/>
  <c r="G31" i="36"/>
  <c r="G37" i="36"/>
  <c r="G35" i="36"/>
  <c r="G33" i="36"/>
  <c r="AC30" i="36" l="1"/>
  <c r="Z30" i="36"/>
  <c r="B21" i="36" s="1"/>
  <c r="AD30" i="36" s="1"/>
  <c r="F15" i="36" s="1"/>
  <c r="B15" i="36" s="1"/>
</calcChain>
</file>

<file path=xl/sharedStrings.xml><?xml version="1.0" encoding="utf-8"?>
<sst xmlns="http://schemas.openxmlformats.org/spreadsheetml/2006/main" count="113" uniqueCount="99">
  <si>
    <t>Escolha o tipo de obra</t>
  </si>
  <si>
    <t>Para o tipo de obra “Construção de Edifícios” enquadram-se: a construção e reforma de: edifícios, unidades habitacionais, escolas, hospitais, hotéis, restaurantes, armazéns e depósitos, edifícios para uso agropecuário, estações para trens e metropolitanos, estádios esportivos e quadras cobertas, instalações para embarque e desembarque de passageiros (em aeroportos, rodoviárias, portos, etc.), penitenciárias e presídios, a construção de edifícios industriais (fábricas, oficinas, galpões industriais, etc.), conforme classificação 4120-4 do CNAE 2.0. Também enquadram-se pórticos, mirantes e outros edifícios de finalidade turística.</t>
  </si>
  <si>
    <t>Para o tipo de obra “Construção de Rodovias e Ferrovias” enquadram-se: a construção e recuperação de: auto-estradas, rodovias e outras vias não-urbanas para passagem de veículos, vias férreas de superfície ou subterrâneas (inclusive para metropolitanos), pistas de aeroportos. Esta classe compreende também: a pavimentação de auto-estradas, rodovias e outras vias não-urbanas; construção de pontes, viadutos e túneis; a instalação de barreiras acústicas; a construção de praças de pedágio; a sinalização com pintura em rodovias e aeroportos; a instalação de placas de sinalização de tráfego e semelhantes, conforme classificação 4211-1 do CNAE 2.0. Também enquadram-se a construção, pavimentação e sinalização de vias urbanas, ruas e locais para estacionamento de veículos; a construção de praças e calçadas para pedestres; elevados, passarelas e ciclovias; metrô e VLT.</t>
  </si>
  <si>
    <t>Para o tipo de obra “Construção de Redes de Abastecimento de Água, Coleta de Esgoto e Construções Correlatas” enquadram-se: a construção de sistemas para o abastecimento de água tratada: reservatórios de distribuição, estações elevatórias de bombeamento, linhas principais de adução de longa e média distância e redes de distribuição de água; a construção de redes de coleta de esgoto, inclusive de interceptores, estações de tratamento de esgoto (ETE), estações de bombeamento de esgoto (EBE); a construção de galerias pluviais (obras de micro e macro drenagem). Esta classe compreende também: as obras de irrigação (canais); a manutenção de redes de abastecimento de água tratada; a manutenção de redes de coleta e de sistemas de tratamento de esgoto, conforme classificação 4222-7 do CNAE 2.0. Enquadra-se ainda a construção de estações de tratamento de água (ETA).</t>
  </si>
  <si>
    <t>Para o tipo de obra “Construção e Manutenção de Estações e Redes de Distribuição de Energia Elétrica” enquadram-se: a construção de usinas, estações e subestações hidrelétricas, eólicas, nucleares, termoelétricas; a construção de redes de transmissão e distribuição de energia elétrica, inclusive o serviço de eletrificação rural. Esta subclasse compreende também: a construção de redes de eletrificação para ferrovias e metropolitano, conforme classificação 4221-9/02 do CNAE 2.0. Compreende ainda: a manutenção de redes de distribuição de energia elétrica, quando executada por empresa não-produtora ou distribuidora de energia elétrica, conforme classificação 4221-9/03 do CNAE 2.0. Enquadram-se também obras de iluminação pública e a construção de barragens e represas para geração de energia elétrica.</t>
  </si>
  <si>
    <t xml:space="preserve">Para o tipo de obra “Portuárias, Marítimas e Fluviais” enquadram-se: as obras marítimas e fluviais, tais como, construção de instalações portuárias; construção de portos e marinas; construção de eclusas e canais de navegação (vias navegáveis); enrocamentos; obras de dragagem; aterro hidráulico; barragens, represas e diques, exceto para energia elétrica; a construção de emissários submarinos; a instalação de cabos submarinos, conforme classificação 4291-0 do CNAE 2.0. Enquadram-se também a construção de piers e outras obras com influência direta de cursos d’água. </t>
  </si>
  <si>
    <t>Enquadram-se como “Fornecimento de Materiais e Equipamentos”, conforme tabela apresentada no item 1 desta CE, especificamente o fornecimento de materiais e equipamentos relevantes de natureza específica, como é o caso de: - materiais betuminosos para obras rodoviárias; - tubos de ferro fundido ou PVC para obras de abastecimento de água; - elevadores e escadas rolantes para obras aeroportuárias. Comprovada a inviabilidade técnico-econômica de parcelamento do objeto da licitação, os itens de fornecimento de materiais e equipamentos relevantes de natureza específica, que possam ser fornecidos por empresas com especialidades próprias e diversas e que representem percentual significativo do preço global da obra devem apresentar incidência de taxa de BDI reduzida em relação à taxa aplicável aos demais itens da obra.</t>
  </si>
  <si>
    <t>Pelo CNAE da empresa, será utilizado o SINAPI:</t>
  </si>
  <si>
    <t>DESONERADO</t>
  </si>
  <si>
    <r>
      <t xml:space="preserve">Os percentuais de Impostos a serem adotados devem ser indicados pelo Tomador, conforme legislação vigente. </t>
    </r>
    <r>
      <rPr>
        <b/>
        <u/>
        <sz val="10"/>
        <rFont val="Arial"/>
        <family val="2"/>
      </rPr>
      <t>Apresentar declaração informando a base de cálculo do ISS e a respectiva alíquota (percentual entre 2% e 5%), conforme legislação municipal vigente.</t>
    </r>
  </si>
  <si>
    <t>Impostos: PIS</t>
  </si>
  <si>
    <t>Impostos: COFINS</t>
  </si>
  <si>
    <t>Edifícios</t>
  </si>
  <si>
    <t>Rodovias</t>
  </si>
  <si>
    <t>Redes</t>
  </si>
  <si>
    <t>Elétrica</t>
  </si>
  <si>
    <t>Portos</t>
  </si>
  <si>
    <t>Equipamentos</t>
  </si>
  <si>
    <t>Mín:</t>
  </si>
  <si>
    <t>Máx:</t>
  </si>
  <si>
    <t>Obras que se enquadram no tipo escolhido:</t>
  </si>
  <si>
    <t>Cálculo s/ os 2%</t>
  </si>
  <si>
    <t>Mín</t>
  </si>
  <si>
    <t>Máx</t>
  </si>
  <si>
    <t>Falta preencher algum item do BDI:</t>
  </si>
  <si>
    <t>Escolha o regime de contribuição</t>
  </si>
  <si>
    <t>Cálculo c/ os 2%</t>
  </si>
  <si>
    <t>Em atenção ao estabelecido pelo Acórdão 2622/2013 – TCU – Plenário reformamos a orientação e indicamos a utilização dos seguintes parâmetros para taxas de BDI:</t>
  </si>
  <si>
    <t>OBSERVAÇÕES</t>
  </si>
  <si>
    <t>Parâmetro</t>
  </si>
  <si>
    <t>%</t>
  </si>
  <si>
    <t>Verificação</t>
  </si>
  <si>
    <t>Administração Central</t>
  </si>
  <si>
    <t>Seguros e Garantias</t>
  </si>
  <si>
    <t>Riscos</t>
  </si>
  <si>
    <t>Despesas Financeiras</t>
  </si>
  <si>
    <t>Lucro</t>
  </si>
  <si>
    <t>Impostos: ISS (mun.)</t>
  </si>
  <si>
    <t>Construção de edifícios</t>
  </si>
  <si>
    <t>Construção de Rodovias e Ferrovias</t>
  </si>
  <si>
    <t>Construção de Redes de Abastecimento de Água, Coleta de Esgoto e Construções Correlatas</t>
  </si>
  <si>
    <t>Construção e Manutenção de Estações e Redes de Distribuição de Energia Elétrica</t>
  </si>
  <si>
    <t>Obras Portuárias, Marítimas e Fluviais</t>
  </si>
  <si>
    <t>Fornecimento de Materiais e Equipamentos</t>
  </si>
  <si>
    <t>Tipo de obra:</t>
  </si>
  <si>
    <t>Regime de desoneração (2%)</t>
  </si>
  <si>
    <t>Nº do contrato:</t>
  </si>
  <si>
    <t>Tomador:</t>
  </si>
  <si>
    <t>Município:</t>
  </si>
  <si>
    <t>4120-4</t>
  </si>
  <si>
    <t>4321-5</t>
  </si>
  <si>
    <t>4322-3</t>
  </si>
  <si>
    <t>4329-1</t>
  </si>
  <si>
    <t>4330-4</t>
  </si>
  <si>
    <t>4391-6</t>
  </si>
  <si>
    <t>4399-1</t>
  </si>
  <si>
    <t>4211-1</t>
  </si>
  <si>
    <t>4212-0</t>
  </si>
  <si>
    <t>4213-8</t>
  </si>
  <si>
    <t>4221-9</t>
  </si>
  <si>
    <t>4222-7</t>
  </si>
  <si>
    <t>4223-5</t>
  </si>
  <si>
    <t>4291-0</t>
  </si>
  <si>
    <t>4292-8</t>
  </si>
  <si>
    <t>4299-5</t>
  </si>
  <si>
    <t>4311-8</t>
  </si>
  <si>
    <t>4312-6</t>
  </si>
  <si>
    <t>4313-4</t>
  </si>
  <si>
    <t>4319-3</t>
  </si>
  <si>
    <t>4120-4 - Construção de edifícios</t>
  </si>
  <si>
    <t>4321-5 - Instalações elétricas</t>
  </si>
  <si>
    <t>4322-3 - Instalações hidráulicas, de sistemas de ventilação e refrigeração</t>
  </si>
  <si>
    <t>4329-1 - Obras de instalações em construções não especificadas anteriormente</t>
  </si>
  <si>
    <t>4330-4 - Obras de acabamento</t>
  </si>
  <si>
    <t>4391-6 - Obras de fundações</t>
  </si>
  <si>
    <t>4399-1 - Serviços especializados para construção não especificados anteriormente</t>
  </si>
  <si>
    <t>4211-1 - Construção de rodovias e ferrovias</t>
  </si>
  <si>
    <t>4212-0 - Construção de obras-de-arte especiais</t>
  </si>
  <si>
    <t>4213-8 - Obras de urbanização - ruas, praças e calçadas</t>
  </si>
  <si>
    <t>4221-9 - Obras para geração e distribuição de energia elétrica e para telecomunicações</t>
  </si>
  <si>
    <t>4222-7 - Construção de redes de abastecimento de água, coleta de esgoto e construções correlatas</t>
  </si>
  <si>
    <t>4223-5 - Construção de redes de transportes por dutos, exceto para água e esgoto</t>
  </si>
  <si>
    <t>4291-0 - Obras portuárias, marítimas e fluviais</t>
  </si>
  <si>
    <t>4292-8 - Montagem de instalações industriais e de estruturas metálicas</t>
  </si>
  <si>
    <t>4299-5 - Obras de engenharia civil não especificadas anteriormente</t>
  </si>
  <si>
    <t>4311-8 - Demolição e preparação de canteiros de obras</t>
  </si>
  <si>
    <t>4312-6 - Perfurações e sondagens</t>
  </si>
  <si>
    <t>4313-4 - Obras de terraplenagem</t>
  </si>
  <si>
    <t>4319-3 - Serviços de preparação do terreno não especificados anteriormente</t>
  </si>
  <si>
    <t>Outro</t>
  </si>
  <si>
    <t>Selecione o CNAE que representa a atividade de maior receita da empresa:</t>
  </si>
  <si>
    <t>Projeto em análise e/ou licitação ainda não realizada</t>
  </si>
  <si>
    <t>Selecione o CNAE</t>
  </si>
  <si>
    <t>SEM DESONERAÇÃO</t>
  </si>
  <si>
    <t>Nome legível e assinatura do responsável técnico pelo orçamento (empresa vencedora do certame)</t>
  </si>
  <si>
    <t>As tabelas que apresentam os limites foram construídas sem considerar a desoneração sobre a folha de pagamento prevista na Lei n° 12.844/2013. Caso o CNAE da empresa indique que a mesma deve considerar a contribuição previdenciária sobre a receita bruta, será somada a alíquota de 2% no item impostos.</t>
  </si>
  <si>
    <t>Nome legível e assinatura do responsável técnico pelo orçamento (Prefeitura Municipal)</t>
  </si>
  <si>
    <t>Porto Vera Cruz</t>
  </si>
  <si>
    <t>1018.392-58/2014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</si>
</sst>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&quot;de&quot;\ yyyy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4"/>
      <name val="Arial"/>
    </font>
    <font>
      <u/>
      <sz val="10"/>
      <name val="Arial"/>
    </font>
    <font>
      <sz val="10"/>
      <color indexed="8"/>
      <name val="Arial"/>
    </font>
    <font>
      <b/>
      <sz val="12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Protection="1"/>
    <xf numFmtId="1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/>
    <xf numFmtId="10" fontId="0" fillId="0" borderId="0" xfId="2" applyNumberFormat="1" applyFont="1" applyProtection="1"/>
    <xf numFmtId="0" fontId="2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0" fontId="0" fillId="0" borderId="4" xfId="2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0" fontId="0" fillId="0" borderId="5" xfId="2" applyNumberFormat="1" applyFont="1" applyBorder="1" applyAlignment="1" applyProtection="1">
      <alignment horizontal="center" vertic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10" fontId="2" fillId="0" borderId="1" xfId="2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3" fillId="0" borderId="0" xfId="0" applyFont="1" applyProtection="1"/>
    <xf numFmtId="164" fontId="0" fillId="0" borderId="0" xfId="0" applyNumberFormat="1" applyProtection="1"/>
    <xf numFmtId="14" fontId="0" fillId="0" borderId="0" xfId="0" applyNumberFormat="1" applyProtection="1"/>
    <xf numFmtId="0" fontId="0" fillId="0" borderId="6" xfId="0" applyBorder="1" applyProtection="1"/>
    <xf numFmtId="0" fontId="0" fillId="0" borderId="0" xfId="0" applyAlignment="1" applyProtection="1">
      <alignment horizontal="center" wrapText="1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vertical="center" wrapText="1"/>
    </xf>
    <xf numFmtId="10" fontId="2" fillId="0" borderId="0" xfId="2" applyNumberFormat="1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10" fontId="2" fillId="2" borderId="8" xfId="0" applyNumberFormat="1" applyFont="1" applyFill="1" applyBorder="1" applyAlignment="1" applyProtection="1">
      <alignment horizontal="center" vertical="center"/>
      <protection locked="0"/>
    </xf>
    <xf numFmtId="1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0" borderId="2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Protection="1">
      <protection locked="0"/>
    </xf>
    <xf numFmtId="0" fontId="0" fillId="0" borderId="2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10" fontId="4" fillId="0" borderId="7" xfId="0" applyNumberFormat="1" applyFont="1" applyBorder="1" applyAlignment="1" applyProtection="1">
      <alignment horizontal="center" vertical="center" wrapText="1"/>
    </xf>
    <xf numFmtId="10" fontId="4" fillId="0" borderId="24" xfId="0" applyNumberFormat="1" applyFont="1" applyBorder="1" applyAlignment="1" applyProtection="1">
      <alignment horizontal="center" vertical="center" wrapText="1"/>
    </xf>
    <xf numFmtId="10" fontId="4" fillId="0" borderId="8" xfId="0" applyNumberFormat="1" applyFont="1" applyBorder="1" applyAlignment="1" applyProtection="1">
      <alignment horizontal="center" vertical="center" wrapText="1"/>
    </xf>
    <xf numFmtId="10" fontId="4" fillId="0" borderId="25" xfId="0" applyNumberFormat="1" applyFont="1" applyBorder="1" applyAlignment="1" applyProtection="1">
      <alignment horizontal="center" vertical="center" wrapText="1"/>
    </xf>
    <xf numFmtId="10" fontId="4" fillId="0" borderId="0" xfId="0" applyNumberFormat="1" applyFont="1" applyBorder="1" applyAlignment="1" applyProtection="1">
      <alignment horizontal="center" vertical="center" wrapText="1"/>
    </xf>
    <xf numFmtId="10" fontId="4" fillId="0" borderId="26" xfId="0" applyNumberFormat="1" applyFont="1" applyBorder="1" applyAlignment="1" applyProtection="1">
      <alignment horizontal="center" vertical="center" wrapText="1"/>
    </xf>
    <xf numFmtId="10" fontId="4" fillId="0" borderId="3" xfId="0" applyNumberFormat="1" applyFont="1" applyBorder="1" applyAlignment="1" applyProtection="1">
      <alignment horizontal="center" vertical="center" wrapText="1"/>
    </xf>
    <xf numFmtId="10" fontId="4" fillId="0" borderId="4" xfId="0" applyNumberFormat="1" applyFont="1" applyBorder="1" applyAlignment="1" applyProtection="1">
      <alignment horizontal="center" vertical="center" wrapText="1"/>
    </xf>
    <xf numFmtId="10" fontId="4" fillId="0" borderId="5" xfId="0" applyNumberFormat="1" applyFont="1" applyBorder="1" applyAlignment="1" applyProtection="1">
      <alignment horizontal="center" vertical="center" wrapText="1"/>
    </xf>
  </cellXfs>
  <cellStyles count="3">
    <cellStyle name="Excel Built-in Normal" xfId="1"/>
    <cellStyle name="Normal" xfId="0" builtinId="0"/>
    <cellStyle name="Porcentagem" xfId="2" builtinId="5"/>
  </cellStyles>
  <dxfs count="8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41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4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39</xdr:row>
      <xdr:rowOff>66675</xdr:rowOff>
    </xdr:from>
    <xdr:to>
      <xdr:col>13</xdr:col>
      <xdr:colOff>466725</xdr:colOff>
      <xdr:row>43</xdr:row>
      <xdr:rowOff>238125</xdr:rowOff>
    </xdr:to>
    <xdr:pic>
      <xdr:nvPicPr>
        <xdr:cNvPr id="399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1675" y="7477125"/>
          <a:ext cx="3495675" cy="11620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123825</xdr:colOff>
      <xdr:row>38</xdr:row>
      <xdr:rowOff>38100</xdr:rowOff>
    </xdr:from>
    <xdr:to>
      <xdr:col>13</xdr:col>
      <xdr:colOff>257175</xdr:colOff>
      <xdr:row>39</xdr:row>
      <xdr:rowOff>142875</xdr:rowOff>
    </xdr:to>
    <xdr:pic>
      <xdr:nvPicPr>
        <xdr:cNvPr id="399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86450" y="7200900"/>
          <a:ext cx="3181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HP69"/>
  <sheetViews>
    <sheetView showGridLines="0" tabSelected="1" view="pageBreakPreview" zoomScale="85" zoomScaleNormal="85" zoomScaleSheetLayoutView="100" workbookViewId="0">
      <selection activeCell="F10" sqref="F10:H12"/>
    </sheetView>
  </sheetViews>
  <sheetFormatPr defaultColWidth="0" defaultRowHeight="12.75" zeroHeight="1" x14ac:dyDescent="0.2"/>
  <cols>
    <col min="1" max="1" width="2.5703125" style="1" customWidth="1"/>
    <col min="2" max="2" width="4.7109375" style="1" bestFit="1" customWidth="1"/>
    <col min="3" max="3" width="8.42578125" style="1" customWidth="1"/>
    <col min="4" max="4" width="5.140625" style="1" bestFit="1" customWidth="1"/>
    <col min="5" max="5" width="11" style="1" customWidth="1"/>
    <col min="6" max="6" width="7.85546875" style="1" customWidth="1"/>
    <col min="7" max="7" width="23.28515625" style="1" customWidth="1"/>
    <col min="8" max="8" width="23.42578125" style="1" customWidth="1"/>
    <col min="9" max="13" width="9.140625" style="1" customWidth="1"/>
    <col min="14" max="14" width="8.42578125" style="1" customWidth="1"/>
    <col min="15" max="15" width="2.140625" style="1" customWidth="1"/>
    <col min="16" max="16" width="7.5703125" style="1" hidden="1" customWidth="1"/>
    <col min="17" max="17" width="19" style="1" hidden="1" customWidth="1"/>
    <col min="18" max="18" width="28.28515625" style="1" hidden="1" customWidth="1"/>
    <col min="19" max="22" width="6" style="1" hidden="1" customWidth="1"/>
    <col min="23" max="23" width="12" style="1" hidden="1" customWidth="1"/>
    <col min="24" max="24" width="11.85546875" style="1" hidden="1" customWidth="1"/>
    <col min="25" max="25" width="11" style="1" hidden="1" customWidth="1"/>
    <col min="26" max="26" width="17" style="1" hidden="1" customWidth="1"/>
    <col min="27" max="28" width="12.140625" style="1" hidden="1" customWidth="1"/>
    <col min="29" max="29" width="6" style="1" hidden="1" customWidth="1"/>
    <col min="30" max="30" width="4" style="1" hidden="1" customWidth="1"/>
    <col min="31" max="33" width="6" style="1" hidden="1" customWidth="1"/>
    <col min="34" max="35" width="8.140625" style="1" hidden="1" customWidth="1"/>
    <col min="36" max="62" width="6" style="1" hidden="1" customWidth="1"/>
    <col min="63" max="63" width="4.85546875" style="1" hidden="1" customWidth="1"/>
    <col min="64" max="89" width="6" style="1" hidden="1" customWidth="1"/>
    <col min="90" max="90" width="4.140625" style="1" hidden="1" customWidth="1"/>
    <col min="91" max="123" width="6" style="1" hidden="1" customWidth="1"/>
    <col min="124" max="124" width="2.42578125" style="1" hidden="1" customWidth="1"/>
    <col min="125" max="159" width="6" style="1" hidden="1" customWidth="1"/>
    <col min="160" max="160" width="4.5703125" style="1" hidden="1" customWidth="1"/>
    <col min="161" max="196" width="6" style="1" hidden="1" customWidth="1"/>
    <col min="197" max="197" width="2.7109375" style="1" hidden="1" customWidth="1"/>
    <col min="198" max="223" width="6" style="1" hidden="1" customWidth="1"/>
    <col min="224" max="224" width="0.5703125" style="1" hidden="1" customWidth="1"/>
    <col min="225" max="16384" width="6" style="1" hidden="1"/>
  </cols>
  <sheetData>
    <row r="1" spans="2:19" ht="13.5" thickBot="1" x14ac:dyDescent="0.25"/>
    <row r="2" spans="2:19" ht="15.75" customHeight="1" x14ac:dyDescent="0.2">
      <c r="B2" s="93" t="s">
        <v>46</v>
      </c>
      <c r="C2" s="94"/>
      <c r="D2" s="94"/>
      <c r="E2" s="94"/>
      <c r="F2" s="94"/>
      <c r="G2" s="95"/>
      <c r="H2" s="87" t="s">
        <v>98</v>
      </c>
      <c r="I2" s="87"/>
      <c r="J2" s="87"/>
      <c r="K2" s="87"/>
      <c r="L2" s="87"/>
      <c r="M2" s="87"/>
      <c r="N2" s="88"/>
      <c r="O2" s="19"/>
      <c r="P2" s="19"/>
      <c r="Q2" s="19"/>
      <c r="R2" s="19"/>
    </row>
    <row r="3" spans="2:19" ht="15.75" customHeight="1" x14ac:dyDescent="0.2">
      <c r="B3" s="96" t="s">
        <v>47</v>
      </c>
      <c r="C3" s="97"/>
      <c r="D3" s="97"/>
      <c r="E3" s="97"/>
      <c r="F3" s="97"/>
      <c r="G3" s="98"/>
      <c r="H3" s="89"/>
      <c r="I3" s="89"/>
      <c r="J3" s="89"/>
      <c r="K3" s="89"/>
      <c r="L3" s="89"/>
      <c r="M3" s="89"/>
      <c r="N3" s="90"/>
      <c r="O3" s="20"/>
      <c r="P3" s="20"/>
      <c r="Q3" s="20"/>
      <c r="R3" s="20"/>
    </row>
    <row r="4" spans="2:19" ht="16.5" customHeight="1" thickBot="1" x14ac:dyDescent="0.25">
      <c r="B4" s="99" t="s">
        <v>48</v>
      </c>
      <c r="C4" s="100"/>
      <c r="D4" s="100"/>
      <c r="E4" s="100"/>
      <c r="F4" s="100"/>
      <c r="G4" s="101"/>
      <c r="H4" s="91" t="s">
        <v>97</v>
      </c>
      <c r="I4" s="91"/>
      <c r="J4" s="91"/>
      <c r="K4" s="91"/>
      <c r="L4" s="91"/>
      <c r="M4" s="91"/>
      <c r="N4" s="92"/>
      <c r="O4" s="20"/>
      <c r="P4" s="20"/>
      <c r="Q4" s="20"/>
      <c r="R4" s="20"/>
    </row>
    <row r="5" spans="2:19" ht="13.5" thickBot="1" x14ac:dyDescent="0.25"/>
    <row r="6" spans="2:19" ht="12.75" customHeight="1" x14ac:dyDescent="0.2">
      <c r="B6" s="43" t="s">
        <v>27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2:19" ht="13.5" thickBot="1" x14ac:dyDescent="0.25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</row>
    <row r="8" spans="2:19" ht="12.75" customHeight="1" x14ac:dyDescent="0.2">
      <c r="B8" s="49" t="s">
        <v>44</v>
      </c>
      <c r="C8" s="50"/>
      <c r="D8" s="50"/>
      <c r="E8" s="51"/>
      <c r="F8" s="65" t="s">
        <v>39</v>
      </c>
      <c r="G8" s="74"/>
      <c r="H8" s="74"/>
      <c r="I8" s="49" t="s">
        <v>20</v>
      </c>
      <c r="J8" s="50"/>
      <c r="K8" s="50"/>
      <c r="L8" s="50"/>
      <c r="M8" s="50"/>
      <c r="N8" s="51"/>
      <c r="Q8" s="1" t="s">
        <v>92</v>
      </c>
    </row>
    <row r="9" spans="2:19" ht="13.5" thickBot="1" x14ac:dyDescent="0.25">
      <c r="B9" s="52"/>
      <c r="C9" s="53"/>
      <c r="D9" s="53"/>
      <c r="E9" s="54"/>
      <c r="F9" s="75"/>
      <c r="G9" s="76"/>
      <c r="H9" s="76"/>
      <c r="I9" s="25" t="str">
        <f>IF(F8=S14,S21,IF(F8=S15,S22,IF(F8=S16,S23,IF(F8=S17,S24,IF(F8=S18,S25,IF(F8=S19,S26,""))))))</f>
        <v>Para o tipo de obra “Construção de Rodovias e Ferrovias” enquadram-se: a construção e recuperação de: auto-estradas, rodovias e outras vias não-urbanas para passagem de veículos, vias férreas de superfície ou subterrâneas (inclusive para metropolitanos), pistas de aeroportos. Esta classe compreende também: a pavimentação de auto-estradas, rodovias e outras vias não-urbanas; construção de pontes, viadutos e túneis; a instalação de barreiras acústicas; a construção de praças de pedágio; a sinalização com pintura em rodovias e aeroportos; a instalação de placas de sinalização de tráfego e semelhantes, conforme classificação 4211-1 do CNAE 2.0. Também enquadram-se a construção, pavimentação e sinalização de vias urbanas, ruas e locais para estacionamento de veículos; a construção de praças e calçadas para pedestres; elevados, passarelas e ciclovias; metrô e VLT.</v>
      </c>
      <c r="J9" s="26"/>
      <c r="K9" s="26"/>
      <c r="L9" s="26"/>
      <c r="M9" s="26"/>
      <c r="N9" s="27"/>
      <c r="Q9" s="1" t="s">
        <v>91</v>
      </c>
    </row>
    <row r="10" spans="2:19" ht="12.75" customHeight="1" x14ac:dyDescent="0.2">
      <c r="B10" s="43" t="s">
        <v>90</v>
      </c>
      <c r="C10" s="44"/>
      <c r="D10" s="44"/>
      <c r="E10" s="45"/>
      <c r="F10" s="65" t="s">
        <v>76</v>
      </c>
      <c r="G10" s="66"/>
      <c r="H10" s="67"/>
      <c r="I10" s="25"/>
      <c r="J10" s="26"/>
      <c r="K10" s="26"/>
      <c r="L10" s="26"/>
      <c r="M10" s="26"/>
      <c r="N10" s="27"/>
      <c r="P10" s="1" t="s">
        <v>49</v>
      </c>
      <c r="Q10" s="14" t="s">
        <v>69</v>
      </c>
      <c r="S10" s="1" t="s">
        <v>0</v>
      </c>
    </row>
    <row r="11" spans="2:19" x14ac:dyDescent="0.2">
      <c r="B11" s="57"/>
      <c r="C11" s="58"/>
      <c r="D11" s="58"/>
      <c r="E11" s="59"/>
      <c r="F11" s="68"/>
      <c r="G11" s="69"/>
      <c r="H11" s="70"/>
      <c r="I11" s="25"/>
      <c r="J11" s="26"/>
      <c r="K11" s="26"/>
      <c r="L11" s="26"/>
      <c r="M11" s="26"/>
      <c r="N11" s="27"/>
      <c r="P11" s="1" t="s">
        <v>50</v>
      </c>
      <c r="Q11" s="14" t="s">
        <v>70</v>
      </c>
      <c r="S11" s="1" t="s">
        <v>38</v>
      </c>
    </row>
    <row r="12" spans="2:19" ht="13.5" thickBot="1" x14ac:dyDescent="0.25">
      <c r="B12" s="57"/>
      <c r="C12" s="58"/>
      <c r="D12" s="58"/>
      <c r="E12" s="59"/>
      <c r="F12" s="71"/>
      <c r="G12" s="72"/>
      <c r="H12" s="73"/>
      <c r="I12" s="25"/>
      <c r="J12" s="26"/>
      <c r="K12" s="26"/>
      <c r="L12" s="26"/>
      <c r="M12" s="26"/>
      <c r="N12" s="27"/>
      <c r="P12" s="1" t="s">
        <v>51</v>
      </c>
      <c r="Q12" s="14" t="s">
        <v>71</v>
      </c>
      <c r="S12" s="1" t="s">
        <v>38</v>
      </c>
    </row>
    <row r="13" spans="2:19" ht="12.75" customHeight="1" x14ac:dyDescent="0.2">
      <c r="B13" s="43" t="s">
        <v>7</v>
      </c>
      <c r="C13" s="44"/>
      <c r="D13" s="44"/>
      <c r="E13" s="45"/>
      <c r="F13" s="77" t="str">
        <f>IF(F10="Outro", "SEM DESONERAÇÃO", "DESONERADO")</f>
        <v>DESONERADO</v>
      </c>
      <c r="G13" s="78"/>
      <c r="H13" s="79"/>
      <c r="I13" s="25"/>
      <c r="J13" s="26"/>
      <c r="K13" s="26"/>
      <c r="L13" s="26"/>
      <c r="M13" s="26"/>
      <c r="N13" s="27"/>
      <c r="P13" s="1" t="s">
        <v>52</v>
      </c>
      <c r="Q13" s="14" t="s">
        <v>72</v>
      </c>
      <c r="S13" s="1" t="s">
        <v>0</v>
      </c>
    </row>
    <row r="14" spans="2:19" ht="13.5" thickBot="1" x14ac:dyDescent="0.25">
      <c r="B14" s="57"/>
      <c r="C14" s="58"/>
      <c r="D14" s="58"/>
      <c r="E14" s="59"/>
      <c r="F14" s="80"/>
      <c r="G14" s="81"/>
      <c r="H14" s="82"/>
      <c r="I14" s="25"/>
      <c r="J14" s="26"/>
      <c r="K14" s="26"/>
      <c r="L14" s="26"/>
      <c r="M14" s="26"/>
      <c r="N14" s="27"/>
      <c r="P14" s="1" t="s">
        <v>53</v>
      </c>
      <c r="Q14" s="14" t="s">
        <v>73</v>
      </c>
      <c r="S14" s="1" t="s">
        <v>38</v>
      </c>
    </row>
    <row r="15" spans="2:19" ht="12.75" customHeight="1" x14ac:dyDescent="0.2">
      <c r="B15" s="43" t="str">
        <f>IF(F15="OK","BDI ABAIXO PODE SER ACEITO","")</f>
        <v>BDI ABAIXO PODE SER ACEITO</v>
      </c>
      <c r="C15" s="44"/>
      <c r="D15" s="44"/>
      <c r="E15" s="45"/>
      <c r="F15" s="38" t="str">
        <f>IF(AD30=FALSE,"",IF(G31="FORA DO LIMITE","VERIFICAR ITENS",IF(G33="FORA DO LIMITE","VERIFICAR ITENS",IF(G35="FORA DO LIMITE","VERIFICAR ITENS",IF(G37="FORA DO LIMITE","VERIFICAR ITENS",IF(G39="FORA DO LIMITE","VERIFICAR ITENS",IF(Z29&lt;W29,"FORA DA FAIXA",IF(Z29&gt;X29,"FORA DA FAIXA","OK"))))))))</f>
        <v>OK</v>
      </c>
      <c r="G15" s="39"/>
      <c r="H15" s="40"/>
      <c r="I15" s="25"/>
      <c r="J15" s="26"/>
      <c r="K15" s="26"/>
      <c r="L15" s="26"/>
      <c r="M15" s="26"/>
      <c r="N15" s="27"/>
      <c r="P15" s="1" t="s">
        <v>54</v>
      </c>
      <c r="Q15" s="14" t="s">
        <v>74</v>
      </c>
      <c r="S15" s="1" t="s">
        <v>39</v>
      </c>
    </row>
    <row r="16" spans="2:19" ht="13.5" customHeight="1" x14ac:dyDescent="0.2">
      <c r="B16" s="57"/>
      <c r="C16" s="58"/>
      <c r="D16" s="58"/>
      <c r="E16" s="59"/>
      <c r="F16" s="38"/>
      <c r="G16" s="39"/>
      <c r="H16" s="40"/>
      <c r="I16" s="25"/>
      <c r="J16" s="26"/>
      <c r="K16" s="26"/>
      <c r="L16" s="26"/>
      <c r="M16" s="26"/>
      <c r="N16" s="27"/>
      <c r="P16" s="1" t="s">
        <v>55</v>
      </c>
      <c r="Q16" s="14" t="s">
        <v>75</v>
      </c>
      <c r="S16" s="1" t="s">
        <v>40</v>
      </c>
    </row>
    <row r="17" spans="2:35" x14ac:dyDescent="0.2">
      <c r="B17" s="57"/>
      <c r="C17" s="58"/>
      <c r="D17" s="58"/>
      <c r="E17" s="59"/>
      <c r="F17" s="38"/>
      <c r="G17" s="39"/>
      <c r="H17" s="40"/>
      <c r="I17" s="25"/>
      <c r="J17" s="26"/>
      <c r="K17" s="26"/>
      <c r="L17" s="26"/>
      <c r="M17" s="26"/>
      <c r="N17" s="27"/>
      <c r="P17" s="1" t="s">
        <v>56</v>
      </c>
      <c r="Q17" s="14" t="s">
        <v>76</v>
      </c>
      <c r="S17" s="1" t="s">
        <v>41</v>
      </c>
    </row>
    <row r="18" spans="2:35" x14ac:dyDescent="0.2">
      <c r="B18" s="57"/>
      <c r="C18" s="58"/>
      <c r="D18" s="58"/>
      <c r="E18" s="59"/>
      <c r="F18" s="38"/>
      <c r="G18" s="39"/>
      <c r="H18" s="40"/>
      <c r="I18" s="25"/>
      <c r="J18" s="26"/>
      <c r="K18" s="26"/>
      <c r="L18" s="26"/>
      <c r="M18" s="26"/>
      <c r="N18" s="27"/>
      <c r="P18" s="1" t="s">
        <v>57</v>
      </c>
      <c r="Q18" s="14" t="s">
        <v>77</v>
      </c>
      <c r="S18" s="1" t="s">
        <v>42</v>
      </c>
    </row>
    <row r="19" spans="2:35" x14ac:dyDescent="0.2">
      <c r="B19" s="57"/>
      <c r="C19" s="58"/>
      <c r="D19" s="58"/>
      <c r="E19" s="59"/>
      <c r="F19" s="38"/>
      <c r="G19" s="39"/>
      <c r="H19" s="40"/>
      <c r="I19" s="25"/>
      <c r="J19" s="26"/>
      <c r="K19" s="26"/>
      <c r="L19" s="26"/>
      <c r="M19" s="26"/>
      <c r="N19" s="27"/>
      <c r="P19" s="1" t="s">
        <v>58</v>
      </c>
      <c r="Q19" s="14" t="s">
        <v>78</v>
      </c>
      <c r="S19" s="1" t="s">
        <v>43</v>
      </c>
      <c r="X19" s="1" t="s">
        <v>20</v>
      </c>
    </row>
    <row r="20" spans="2:35" ht="13.5" thickBot="1" x14ac:dyDescent="0.25">
      <c r="B20" s="46"/>
      <c r="C20" s="47"/>
      <c r="D20" s="47"/>
      <c r="E20" s="48"/>
      <c r="F20" s="38"/>
      <c r="G20" s="39"/>
      <c r="H20" s="40"/>
      <c r="I20" s="25"/>
      <c r="J20" s="26"/>
      <c r="K20" s="26"/>
      <c r="L20" s="26"/>
      <c r="M20" s="26"/>
      <c r="N20" s="27"/>
      <c r="P20" s="1" t="s">
        <v>59</v>
      </c>
      <c r="Q20" s="14" t="s">
        <v>79</v>
      </c>
    </row>
    <row r="21" spans="2:35" ht="12.75" customHeight="1" x14ac:dyDescent="0.2">
      <c r="B21" s="102">
        <f>IF(Z30=FALSE,IF(F8="Escolha o tipo de obra","Escolha o tipo de obra",IF(F13="SEM DESONERAÇÃO",Z29,IF(F13="DESONERADO",AB29,"Escolha o regime de contribuição"))),"PREENCHER TODOS OS COMPONENTES DO BDI")</f>
        <v>0.2423017310344826</v>
      </c>
      <c r="C21" s="103"/>
      <c r="D21" s="103"/>
      <c r="E21" s="104"/>
      <c r="F21" s="38"/>
      <c r="G21" s="39"/>
      <c r="H21" s="40"/>
      <c r="I21" s="25"/>
      <c r="J21" s="26"/>
      <c r="K21" s="26"/>
      <c r="L21" s="26"/>
      <c r="M21" s="26"/>
      <c r="N21" s="27"/>
      <c r="P21" s="1" t="s">
        <v>60</v>
      </c>
      <c r="Q21" s="14" t="s">
        <v>80</v>
      </c>
      <c r="S21" s="1" t="s">
        <v>1</v>
      </c>
    </row>
    <row r="22" spans="2:35" ht="12.75" customHeight="1" x14ac:dyDescent="0.2">
      <c r="B22" s="105"/>
      <c r="C22" s="106"/>
      <c r="D22" s="106"/>
      <c r="E22" s="107"/>
      <c r="F22" s="38"/>
      <c r="G22" s="39"/>
      <c r="H22" s="40"/>
      <c r="I22" s="25"/>
      <c r="J22" s="26"/>
      <c r="K22" s="26"/>
      <c r="L22" s="26"/>
      <c r="M22" s="26"/>
      <c r="N22" s="27"/>
      <c r="P22" s="1" t="s">
        <v>61</v>
      </c>
      <c r="Q22" s="14" t="s">
        <v>81</v>
      </c>
      <c r="S22" s="1" t="s">
        <v>2</v>
      </c>
    </row>
    <row r="23" spans="2:35" ht="12.75" customHeight="1" x14ac:dyDescent="0.2">
      <c r="B23" s="105"/>
      <c r="C23" s="106"/>
      <c r="D23" s="106"/>
      <c r="E23" s="107"/>
      <c r="F23" s="38"/>
      <c r="G23" s="39"/>
      <c r="H23" s="40"/>
      <c r="I23" s="25"/>
      <c r="J23" s="26"/>
      <c r="K23" s="26"/>
      <c r="L23" s="26"/>
      <c r="M23" s="26"/>
      <c r="N23" s="27"/>
      <c r="P23" s="1" t="s">
        <v>62</v>
      </c>
      <c r="Q23" s="14" t="s">
        <v>82</v>
      </c>
      <c r="S23" s="1" t="s">
        <v>3</v>
      </c>
    </row>
    <row r="24" spans="2:35" ht="13.5" customHeight="1" x14ac:dyDescent="0.2">
      <c r="B24" s="105"/>
      <c r="C24" s="106"/>
      <c r="D24" s="106"/>
      <c r="E24" s="107"/>
      <c r="F24" s="38"/>
      <c r="G24" s="39"/>
      <c r="H24" s="40"/>
      <c r="I24" s="25"/>
      <c r="J24" s="26"/>
      <c r="K24" s="26"/>
      <c r="L24" s="26"/>
      <c r="M24" s="26"/>
      <c r="N24" s="27"/>
      <c r="P24" s="1" t="s">
        <v>63</v>
      </c>
      <c r="Q24" s="14" t="s">
        <v>83</v>
      </c>
      <c r="S24" s="1" t="s">
        <v>4</v>
      </c>
    </row>
    <row r="25" spans="2:35" ht="12.75" customHeight="1" x14ac:dyDescent="0.2">
      <c r="B25" s="105"/>
      <c r="C25" s="106"/>
      <c r="D25" s="106"/>
      <c r="E25" s="107"/>
      <c r="F25" s="38"/>
      <c r="G25" s="39"/>
      <c r="H25" s="40"/>
      <c r="I25" s="25"/>
      <c r="J25" s="26"/>
      <c r="K25" s="26"/>
      <c r="L25" s="26"/>
      <c r="M25" s="26"/>
      <c r="N25" s="27"/>
      <c r="P25" s="1" t="s">
        <v>64</v>
      </c>
      <c r="Q25" s="14" t="s">
        <v>84</v>
      </c>
      <c r="S25" s="1" t="s">
        <v>5</v>
      </c>
    </row>
    <row r="26" spans="2:35" ht="12.75" customHeight="1" x14ac:dyDescent="0.2">
      <c r="B26" s="105"/>
      <c r="C26" s="106"/>
      <c r="D26" s="106"/>
      <c r="E26" s="107"/>
      <c r="F26" s="38"/>
      <c r="G26" s="39"/>
      <c r="H26" s="40"/>
      <c r="I26" s="25"/>
      <c r="J26" s="26"/>
      <c r="K26" s="26"/>
      <c r="L26" s="26"/>
      <c r="M26" s="26"/>
      <c r="N26" s="27"/>
      <c r="P26" s="1" t="s">
        <v>65</v>
      </c>
      <c r="Q26" s="14" t="s">
        <v>85</v>
      </c>
      <c r="S26" s="1" t="s">
        <v>6</v>
      </c>
    </row>
    <row r="27" spans="2:35" ht="13.5" customHeight="1" thickBot="1" x14ac:dyDescent="0.25">
      <c r="B27" s="105"/>
      <c r="C27" s="106"/>
      <c r="D27" s="106"/>
      <c r="E27" s="107"/>
      <c r="F27" s="39"/>
      <c r="G27" s="39"/>
      <c r="H27" s="40"/>
      <c r="I27" s="28"/>
      <c r="J27" s="29"/>
      <c r="K27" s="29"/>
      <c r="L27" s="29"/>
      <c r="M27" s="29"/>
      <c r="N27" s="30"/>
      <c r="P27" s="1" t="s">
        <v>66</v>
      </c>
      <c r="Q27" s="14" t="s">
        <v>86</v>
      </c>
    </row>
    <row r="28" spans="2:35" ht="13.5" customHeight="1" thickBot="1" x14ac:dyDescent="0.25">
      <c r="B28" s="105"/>
      <c r="C28" s="106"/>
      <c r="D28" s="106"/>
      <c r="E28" s="107"/>
      <c r="F28" s="39"/>
      <c r="G28" s="39"/>
      <c r="H28" s="40"/>
      <c r="I28" s="63" t="s">
        <v>28</v>
      </c>
      <c r="J28" s="63"/>
      <c r="K28" s="63"/>
      <c r="L28" s="63"/>
      <c r="M28" s="63"/>
      <c r="N28" s="64"/>
      <c r="P28" s="1" t="s">
        <v>67</v>
      </c>
      <c r="Q28" s="14" t="s">
        <v>87</v>
      </c>
      <c r="S28" s="1" t="s">
        <v>25</v>
      </c>
      <c r="W28" s="3" t="s">
        <v>22</v>
      </c>
      <c r="X28" s="3" t="s">
        <v>23</v>
      </c>
      <c r="Z28" s="3" t="s">
        <v>21</v>
      </c>
      <c r="AB28" s="3" t="s">
        <v>26</v>
      </c>
    </row>
    <row r="29" spans="2:35" ht="13.5" customHeight="1" thickBot="1" x14ac:dyDescent="0.25">
      <c r="B29" s="108"/>
      <c r="C29" s="109"/>
      <c r="D29" s="109"/>
      <c r="E29" s="110"/>
      <c r="F29" s="41"/>
      <c r="G29" s="41"/>
      <c r="H29" s="42"/>
      <c r="I29" s="33" t="s">
        <v>9</v>
      </c>
      <c r="J29" s="34"/>
      <c r="K29" s="34"/>
      <c r="L29" s="34"/>
      <c r="M29" s="34"/>
      <c r="N29" s="35"/>
      <c r="P29" s="1" t="s">
        <v>68</v>
      </c>
      <c r="Q29" s="14" t="s">
        <v>88</v>
      </c>
      <c r="S29" s="1" t="s">
        <v>93</v>
      </c>
      <c r="W29" s="4">
        <f>IF($F$8=$S$14,T31,IF($F$8=$S$15,X31,IF($F$8=$S$16,AB31,IF($F$8=$S$17,T37,IF($F$8=$S$18,X37,IF($F$8=$S$19,AB37))))))</f>
        <v>0.19600000000000001</v>
      </c>
      <c r="X29" s="4">
        <f>IF($F$8=$S$14,U31,IF($F$8=$S$15,Y31,IF($F$8=$S$16,AC31,IF($F$8=$S$17,U37,IF($F$8=$S$18,Y37,IF($F$8=$S$19,AC37))))))</f>
        <v>0.24229999999999999</v>
      </c>
      <c r="Y29" s="4">
        <f>IF(F13="DESONERADO",AB29,IF(F13="SEM DESONERAÇÃO",Z29,""))</f>
        <v>0.2423017310344826</v>
      </c>
      <c r="Z29" s="4">
        <f>((1+F31+F33+F35)*(1+F37)*(1+F39))/(1-(F41+F42+F43))-1</f>
        <v>0.21568573251205114</v>
      </c>
      <c r="AB29" s="4">
        <f>((1+F31+F33+F35)*(1+F37)*(1+F39))/(1-(F41+F42+F43+0.02))-1</f>
        <v>0.2423017310344826</v>
      </c>
    </row>
    <row r="30" spans="2:35" ht="20.100000000000001" customHeight="1" thickBot="1" x14ac:dyDescent="0.25">
      <c r="B30" s="60" t="s">
        <v>29</v>
      </c>
      <c r="C30" s="61"/>
      <c r="D30" s="61"/>
      <c r="E30" s="62"/>
      <c r="F30" s="5" t="s">
        <v>30</v>
      </c>
      <c r="G30" s="55" t="s">
        <v>31</v>
      </c>
      <c r="H30" s="56"/>
      <c r="I30" s="25"/>
      <c r="J30" s="26"/>
      <c r="K30" s="26"/>
      <c r="L30" s="26"/>
      <c r="M30" s="26"/>
      <c r="N30" s="27"/>
      <c r="Q30" s="14" t="s">
        <v>89</v>
      </c>
      <c r="S30" s="1" t="s">
        <v>8</v>
      </c>
      <c r="W30" s="1" t="s">
        <v>24</v>
      </c>
      <c r="Z30" s="1" t="b">
        <f>IF(F13="DESONERADO",OR(F31="",F33="",F35="",F37="",F39="",F41="",F42="",F43="",F44=""),OR(F31="",F33="",F35="",F37="",F39="",F41="",F42="",F43=""))</f>
        <v>0</v>
      </c>
      <c r="AA30" s="1" t="b">
        <f>IF(F13="SEM DESONERAÇÃO",AND(F31="",F33="",F35="",F37="",F39="",F41="",F42="",F43=""))</f>
        <v>0</v>
      </c>
      <c r="AC30" s="1" t="b">
        <f>IF(F13="SEM DESONERAÇÃO",AND(F31="",F33="",F35="",F37="",F39="",F41="",F42="",F43=""),IF(F13="DESONERADO",AND(F31="",F33="",F35="",F37="",F39="",F41="",F42="",F43="",F44=""),"NULO"))</f>
        <v>0</v>
      </c>
      <c r="AD30" s="1" t="b">
        <f>OR(B21=Z29,B21=AB29)</f>
        <v>1</v>
      </c>
    </row>
    <row r="31" spans="2:35" ht="19.5" customHeight="1" x14ac:dyDescent="0.2">
      <c r="B31" s="49" t="s">
        <v>32</v>
      </c>
      <c r="C31" s="44"/>
      <c r="D31" s="44"/>
      <c r="E31" s="45"/>
      <c r="F31" s="36">
        <v>3.85E-2</v>
      </c>
      <c r="G31" s="33" t="str">
        <f>IF(F8="Escolha o tipo de obra","",IF(F31="","",IF(F31&lt;C32,"FORA DO LIMITE",IF(F31&gt;E32,"FORA DO LIMITE","OK"))))</f>
        <v>OK</v>
      </c>
      <c r="H31" s="35"/>
      <c r="I31" s="25"/>
      <c r="J31" s="26"/>
      <c r="K31" s="26"/>
      <c r="L31" s="26"/>
      <c r="M31" s="26"/>
      <c r="N31" s="27"/>
      <c r="S31" s="1" t="s">
        <v>12</v>
      </c>
      <c r="T31" s="4">
        <v>0.2034</v>
      </c>
      <c r="U31" s="4">
        <v>0.25</v>
      </c>
      <c r="W31" s="1" t="s">
        <v>13</v>
      </c>
      <c r="X31" s="4">
        <v>0.19600000000000001</v>
      </c>
      <c r="Y31" s="4">
        <v>0.24229999999999999</v>
      </c>
      <c r="AA31" s="1" t="s">
        <v>14</v>
      </c>
      <c r="AB31" s="4">
        <v>0.20760000000000001</v>
      </c>
      <c r="AC31" s="4">
        <v>0.26440000000000002</v>
      </c>
    </row>
    <row r="32" spans="2:35" ht="19.5" customHeight="1" thickBot="1" x14ac:dyDescent="0.25">
      <c r="B32" s="6" t="s">
        <v>18</v>
      </c>
      <c r="C32" s="7">
        <f>IF($F$8=$S$14,S32,IF($F$8=$S$15,W32,IF($F$8=$S$16,AA32,IF($F$8=$S$17,S38,IF($F$8=$S$18,W38,IF($F$8=$S$19,AA38,""))))))</f>
        <v>3.7999999999999999E-2</v>
      </c>
      <c r="D32" s="8" t="s">
        <v>19</v>
      </c>
      <c r="E32" s="9">
        <f>IF($F$8=$S$14,T32,IF($F$8=$S$15,X32,IF($F$8=$S$16,AB32,IF($F$8=$S$17,T38,IF($F$8=$S$18,X38,IF($F$8=$S$19,AB38,""))))))</f>
        <v>4.6699999999999998E-2</v>
      </c>
      <c r="F32" s="37"/>
      <c r="G32" s="28"/>
      <c r="H32" s="30"/>
      <c r="I32" s="25"/>
      <c r="J32" s="26"/>
      <c r="K32" s="26"/>
      <c r="L32" s="26"/>
      <c r="M32" s="26"/>
      <c r="N32" s="27"/>
      <c r="Q32" s="1" t="str">
        <f>IF(H4="","",H4)</f>
        <v>Porto Vera Cruz</v>
      </c>
      <c r="S32" s="4">
        <v>0.03</v>
      </c>
      <c r="T32" s="4">
        <v>5.5E-2</v>
      </c>
      <c r="W32" s="4">
        <v>3.7999999999999999E-2</v>
      </c>
      <c r="X32" s="4">
        <v>4.6699999999999998E-2</v>
      </c>
      <c r="AA32" s="4">
        <v>3.4299999999999997E-2</v>
      </c>
      <c r="AB32" s="4">
        <v>6.7100000000000007E-2</v>
      </c>
      <c r="AH32" s="4">
        <v>0.2034</v>
      </c>
      <c r="AI32" s="4">
        <v>0.25</v>
      </c>
    </row>
    <row r="33" spans="2:35" ht="19.5" customHeight="1" x14ac:dyDescent="0.2">
      <c r="B33" s="49" t="s">
        <v>33</v>
      </c>
      <c r="C33" s="44"/>
      <c r="D33" s="44"/>
      <c r="E33" s="45"/>
      <c r="F33" s="36">
        <v>3.5999999999999999E-3</v>
      </c>
      <c r="G33" s="33" t="str">
        <f>IF(F8="Escolha o tipo de obra","",IF(F33="","",IF(F33&lt;C34,"FORA DO LIMITE",IF(F33&gt;E34,"FORA DO LIMITE","OK"))))</f>
        <v>OK</v>
      </c>
      <c r="H33" s="35"/>
      <c r="I33" s="25"/>
      <c r="J33" s="26"/>
      <c r="K33" s="26"/>
      <c r="L33" s="26"/>
      <c r="M33" s="26"/>
      <c r="N33" s="27"/>
      <c r="Q33" s="15">
        <f ca="1">TODAY()</f>
        <v>42880</v>
      </c>
      <c r="S33" s="4">
        <v>8.0000000000000002E-3</v>
      </c>
      <c r="T33" s="4">
        <v>0.01</v>
      </c>
      <c r="W33" s="4">
        <v>3.2000000000000002E-3</v>
      </c>
      <c r="X33" s="4">
        <v>7.4000000000000003E-3</v>
      </c>
      <c r="AA33" s="4">
        <v>2.8E-3</v>
      </c>
      <c r="AB33" s="4">
        <v>7.4999999999999997E-3</v>
      </c>
      <c r="AH33" s="4">
        <v>0.19600000000000001</v>
      </c>
      <c r="AI33" s="4">
        <v>0.24229999999999999</v>
      </c>
    </row>
    <row r="34" spans="2:35" ht="19.5" customHeight="1" thickBot="1" x14ac:dyDescent="0.25">
      <c r="B34" s="6" t="s">
        <v>18</v>
      </c>
      <c r="C34" s="7">
        <f>IF($F$8=$S$14,S33,IF($F$8=$S$15,W33,IF($F$8=$S$16,AA33,IF($F$8=$S$17,S39,IF($F$8=$S$18,W39,IF($F$8=$S$19,AA39,""))))))</f>
        <v>3.2000000000000002E-3</v>
      </c>
      <c r="D34" s="8" t="s">
        <v>19</v>
      </c>
      <c r="E34" s="9">
        <f>IF($F$8=$S$14,T33,IF($F$8=$S$15,X33,IF($F$8=$S$16,AB33,IF($F$8=$S$17,T39,IF($F$8=$S$18,X39,IF($F$8=$S$19,AB39,""))))))</f>
        <v>7.4000000000000003E-3</v>
      </c>
      <c r="F34" s="37"/>
      <c r="G34" s="28"/>
      <c r="H34" s="30"/>
      <c r="I34" s="28"/>
      <c r="J34" s="29"/>
      <c r="K34" s="29"/>
      <c r="L34" s="29"/>
      <c r="M34" s="29"/>
      <c r="N34" s="30"/>
      <c r="S34" s="4">
        <v>9.7000000000000003E-3</v>
      </c>
      <c r="T34" s="4">
        <v>1.2699999999999999E-2</v>
      </c>
      <c r="W34" s="4">
        <v>5.0000000000000001E-3</v>
      </c>
      <c r="X34" s="4">
        <v>9.7000000000000003E-3</v>
      </c>
      <c r="AA34" s="4">
        <v>0.01</v>
      </c>
      <c r="AB34" s="4">
        <v>1.7399999999999999E-2</v>
      </c>
      <c r="AH34" s="4">
        <v>0.20760000000000001</v>
      </c>
      <c r="AI34" s="4">
        <v>0.26440000000000002</v>
      </c>
    </row>
    <row r="35" spans="2:35" ht="19.5" customHeight="1" x14ac:dyDescent="0.2">
      <c r="B35" s="49" t="s">
        <v>34</v>
      </c>
      <c r="C35" s="50"/>
      <c r="D35" s="50"/>
      <c r="E35" s="51"/>
      <c r="F35" s="36">
        <v>6.4999999999999997E-3</v>
      </c>
      <c r="G35" s="33" t="str">
        <f>IF(F8="Escolha o tipo de obra","",IF(F35="","",IF(F35&lt;C36,"FORA DO LIMITE",IF(F35&gt;E36,"FORA DO LIMITE","OK"))))</f>
        <v>OK</v>
      </c>
      <c r="H35" s="35"/>
      <c r="I35" s="33" t="s">
        <v>95</v>
      </c>
      <c r="J35" s="34"/>
      <c r="K35" s="34"/>
      <c r="L35" s="34"/>
      <c r="M35" s="34"/>
      <c r="N35" s="35"/>
      <c r="S35" s="4">
        <v>5.8999999999999999E-3</v>
      </c>
      <c r="T35" s="4">
        <v>1.3899999999999999E-2</v>
      </c>
      <c r="W35" s="4">
        <v>1.0200000000000001E-2</v>
      </c>
      <c r="X35" s="4">
        <v>1.21E-2</v>
      </c>
      <c r="AA35" s="4">
        <v>0.94</v>
      </c>
      <c r="AB35" s="4">
        <v>1.17E-2</v>
      </c>
      <c r="AH35" s="4">
        <v>0.24</v>
      </c>
      <c r="AI35" s="4">
        <v>0.27860000000000001</v>
      </c>
    </row>
    <row r="36" spans="2:35" ht="19.5" customHeight="1" thickBot="1" x14ac:dyDescent="0.25">
      <c r="B36" s="6" t="s">
        <v>18</v>
      </c>
      <c r="C36" s="7">
        <f>IF($F$8=$S$14,S34,IF($F$8=$S$15,W34,IF($F$8=$S$16,AA34,IF($F$8=$S$17,S40,IF($F$8=$S$18,W40,IF($F$8=$S$19,AA40,""))))))</f>
        <v>5.0000000000000001E-3</v>
      </c>
      <c r="D36" s="8" t="s">
        <v>19</v>
      </c>
      <c r="E36" s="9">
        <f>IF($F$8=$S$14,T34,IF($F$8=$S$15,X34,IF($F$8=$S$16,AB34,IF($F$8=$S$17,T40,IF($F$8=$S$18,X40,IF($F$8=$S$19,AB40,""))))))</f>
        <v>9.7000000000000003E-3</v>
      </c>
      <c r="F36" s="37"/>
      <c r="G36" s="28"/>
      <c r="H36" s="30"/>
      <c r="I36" s="25"/>
      <c r="J36" s="26"/>
      <c r="K36" s="26"/>
      <c r="L36" s="26"/>
      <c r="M36" s="26"/>
      <c r="N36" s="27"/>
      <c r="S36" s="4">
        <v>6.1600000000000002E-2</v>
      </c>
      <c r="T36" s="4">
        <v>8.9599999999999999E-2</v>
      </c>
      <c r="W36" s="4">
        <v>6.6400000000000001E-2</v>
      </c>
      <c r="X36" s="4">
        <v>8.6900000000000005E-2</v>
      </c>
      <c r="AA36" s="4">
        <v>6.7400000000000002E-2</v>
      </c>
      <c r="AB36" s="4">
        <v>9.4E-2</v>
      </c>
      <c r="AH36" s="4">
        <v>0.22800000000000001</v>
      </c>
      <c r="AI36" s="4">
        <v>0.3095</v>
      </c>
    </row>
    <row r="37" spans="2:35" ht="19.5" customHeight="1" x14ac:dyDescent="0.2">
      <c r="B37" s="49" t="s">
        <v>35</v>
      </c>
      <c r="C37" s="50"/>
      <c r="D37" s="50"/>
      <c r="E37" s="51"/>
      <c r="F37" s="36">
        <v>1.0500000000000001E-2</v>
      </c>
      <c r="G37" s="33" t="str">
        <f>IF(F8="Escolha o tipo de obra","",IF(F37="","",IF(F37&lt;C38,"FORA DO LIMITE",IF(F37&gt;E38,"FORA DO LIMITE","OK"))))</f>
        <v>OK</v>
      </c>
      <c r="H37" s="35"/>
      <c r="I37" s="25"/>
      <c r="J37" s="26"/>
      <c r="K37" s="26"/>
      <c r="L37" s="26"/>
      <c r="M37" s="26"/>
      <c r="N37" s="27"/>
      <c r="S37" s="1" t="s">
        <v>15</v>
      </c>
      <c r="T37" s="4">
        <v>0.24</v>
      </c>
      <c r="U37" s="4">
        <v>0.27860000000000001</v>
      </c>
      <c r="W37" s="1" t="s">
        <v>16</v>
      </c>
      <c r="X37" s="4">
        <v>0.22800000000000001</v>
      </c>
      <c r="Y37" s="4">
        <v>0.3095</v>
      </c>
      <c r="AA37" s="1" t="s">
        <v>17</v>
      </c>
      <c r="AB37" s="4">
        <v>0.111</v>
      </c>
      <c r="AC37" s="4">
        <v>0.16800000000000001</v>
      </c>
      <c r="AH37" s="4">
        <v>0.111</v>
      </c>
      <c r="AI37" s="4">
        <v>0.16800000000000001</v>
      </c>
    </row>
    <row r="38" spans="2:35" ht="19.5" customHeight="1" thickBot="1" x14ac:dyDescent="0.25">
      <c r="B38" s="6" t="s">
        <v>18</v>
      </c>
      <c r="C38" s="7">
        <f>IF($F$8=$S$14,S35,IF($F$8=$S$15,W35,IF($F$8=$S$16,AA35,IF($F$8=$S$17,S41,IF($F$8=$S$18,W41,IF($F$8=$S$19,AA41,""))))))</f>
        <v>1.0200000000000001E-2</v>
      </c>
      <c r="D38" s="8" t="s">
        <v>19</v>
      </c>
      <c r="E38" s="9">
        <f>IF($F$8=$S$14,T35,IF($F$8=$S$15,X35,IF($F$8=$S$16,AB35,IF($F$8=$S$17,T41,IF($F$8=$S$18,X41,IF($F$8=$S$19,AB41,""))))))</f>
        <v>1.21E-2</v>
      </c>
      <c r="F38" s="37"/>
      <c r="G38" s="28"/>
      <c r="H38" s="30"/>
      <c r="I38" s="25"/>
      <c r="J38" s="26"/>
      <c r="K38" s="26"/>
      <c r="L38" s="26"/>
      <c r="M38" s="26"/>
      <c r="N38" s="27"/>
      <c r="S38" s="4">
        <v>5.2900000000000003E-2</v>
      </c>
      <c r="T38" s="4">
        <v>7.9299999999999995E-2</v>
      </c>
      <c r="W38" s="4">
        <v>0.04</v>
      </c>
      <c r="X38" s="4">
        <v>7.85E-2</v>
      </c>
      <c r="AA38" s="4">
        <v>1.4999999999999999E-2</v>
      </c>
      <c r="AB38" s="4">
        <v>4.4900000000000002E-2</v>
      </c>
      <c r="AH38" s="4"/>
      <c r="AI38" s="4"/>
    </row>
    <row r="39" spans="2:35" ht="19.5" customHeight="1" x14ac:dyDescent="0.2">
      <c r="B39" s="49" t="s">
        <v>36</v>
      </c>
      <c r="C39" s="50"/>
      <c r="D39" s="50"/>
      <c r="E39" s="51"/>
      <c r="F39" s="36">
        <v>7.0999999999999994E-2</v>
      </c>
      <c r="G39" s="33" t="str">
        <f>IF(F8="Escolha o tipo de obra","",IF(F39="","",IF(F39&lt;C40,"FORA DO LIMITE",IF(F39&gt;E40,"FORA DO LIMITE","OK"))))</f>
        <v>OK</v>
      </c>
      <c r="H39" s="35"/>
      <c r="I39" s="33"/>
      <c r="J39" s="34"/>
      <c r="K39" s="34"/>
      <c r="L39" s="34"/>
      <c r="M39" s="34"/>
      <c r="N39" s="35"/>
      <c r="S39" s="4">
        <v>2.5000000000000001E-3</v>
      </c>
      <c r="T39" s="4">
        <v>5.5999999999999999E-3</v>
      </c>
      <c r="W39" s="4">
        <v>8.0999999999999996E-3</v>
      </c>
      <c r="X39" s="4">
        <v>1.9900000000000001E-2</v>
      </c>
      <c r="AA39" s="4">
        <v>3.0000000000000001E-3</v>
      </c>
      <c r="AB39" s="4">
        <v>8.2000000000000007E-3</v>
      </c>
      <c r="AH39" s="4"/>
      <c r="AI39" s="4"/>
    </row>
    <row r="40" spans="2:35" ht="19.5" customHeight="1" thickBot="1" x14ac:dyDescent="0.25">
      <c r="B40" s="6" t="s">
        <v>18</v>
      </c>
      <c r="C40" s="7">
        <f>IF($F$8=$S$14,S36,IF($F$8=$S$15,W36,IF($F$8=$S$16,AA36,IF($F$8=$S$17,S42,IF($F$8=$S$18,W42,IF($F$8=$S$19,AA42,""))))))</f>
        <v>6.6400000000000001E-2</v>
      </c>
      <c r="D40" s="8" t="s">
        <v>19</v>
      </c>
      <c r="E40" s="9">
        <f>IF($F$8=$S$14,T36,IF($F$8=$S$15,X36,IF($F$8=$S$16,AB36,IF($F$8=$S$17,T42,IF($F$8=$S$18,X42,IF($F$8=$S$19,AB42,""))))))</f>
        <v>8.6900000000000005E-2</v>
      </c>
      <c r="F40" s="37"/>
      <c r="G40" s="28"/>
      <c r="H40" s="30"/>
      <c r="I40" s="25"/>
      <c r="J40" s="26"/>
      <c r="K40" s="26"/>
      <c r="L40" s="26"/>
      <c r="M40" s="26"/>
      <c r="N40" s="27"/>
      <c r="S40" s="4">
        <v>0.01</v>
      </c>
      <c r="T40" s="4">
        <v>1.9699999999999999E-2</v>
      </c>
      <c r="W40" s="4">
        <v>1.46E-2</v>
      </c>
      <c r="X40" s="4">
        <v>3.1600000000000003E-2</v>
      </c>
      <c r="AA40" s="4">
        <v>5.5999999999999999E-3</v>
      </c>
      <c r="AB40" s="4">
        <v>8.8999999999999999E-3</v>
      </c>
      <c r="AH40" s="4"/>
      <c r="AI40" s="4"/>
    </row>
    <row r="41" spans="2:35" ht="20.100000000000001" customHeight="1" thickBot="1" x14ac:dyDescent="0.25">
      <c r="B41" s="22" t="s">
        <v>10</v>
      </c>
      <c r="C41" s="23"/>
      <c r="D41" s="23"/>
      <c r="E41" s="24"/>
      <c r="F41" s="10">
        <v>6.4999999999999997E-3</v>
      </c>
      <c r="G41" s="83" t="str">
        <f>IF(F8="Escolha o tipo de obra","",IF(F41="","",IF(F41&lt;&gt;0.0065,"Em geral deve ser 0,65%","OK")))</f>
        <v>OK</v>
      </c>
      <c r="H41" s="84"/>
      <c r="I41" s="26"/>
      <c r="J41" s="26"/>
      <c r="K41" s="26"/>
      <c r="L41" s="26"/>
      <c r="M41" s="26"/>
      <c r="N41" s="27"/>
      <c r="S41" s="4">
        <v>1.01E-2</v>
      </c>
      <c r="T41" s="4">
        <v>1.11E-2</v>
      </c>
      <c r="W41" s="4">
        <v>9.4000000000000004E-3</v>
      </c>
      <c r="X41" s="4">
        <v>1.3299999999999999E-2</v>
      </c>
      <c r="AA41" s="4">
        <v>8.5000000000000006E-3</v>
      </c>
      <c r="AB41" s="4">
        <v>1.11E-2</v>
      </c>
      <c r="AH41" s="4"/>
      <c r="AI41" s="4"/>
    </row>
    <row r="42" spans="2:35" ht="20.100000000000001" customHeight="1" thickBot="1" x14ac:dyDescent="0.25">
      <c r="B42" s="22" t="s">
        <v>11</v>
      </c>
      <c r="C42" s="23"/>
      <c r="D42" s="23"/>
      <c r="E42" s="24"/>
      <c r="F42" s="10">
        <v>0.03</v>
      </c>
      <c r="G42" s="85" t="str">
        <f>IF(F8="Escolha o tipo de obra","",IF(F42="","",IF(F42&lt;&gt;0.03,"Em geral deve ser 3,00%","OK")))</f>
        <v>OK</v>
      </c>
      <c r="H42" s="86"/>
      <c r="I42" s="26"/>
      <c r="J42" s="26"/>
      <c r="K42" s="26"/>
      <c r="L42" s="26"/>
      <c r="M42" s="26"/>
      <c r="N42" s="27"/>
      <c r="S42" s="4">
        <v>0.08</v>
      </c>
      <c r="T42" s="4">
        <v>9.5100000000000004E-2</v>
      </c>
      <c r="W42" s="4">
        <v>7.1400000000000005E-2</v>
      </c>
      <c r="X42" s="4">
        <v>0.1043</v>
      </c>
      <c r="AA42" s="4">
        <v>3.5000000000000003E-2</v>
      </c>
      <c r="AB42" s="4">
        <v>6.2199999999999998E-2</v>
      </c>
      <c r="AH42" s="4"/>
      <c r="AI42" s="4"/>
    </row>
    <row r="43" spans="2:35" ht="20.100000000000001" customHeight="1" thickBot="1" x14ac:dyDescent="0.25">
      <c r="B43" s="22" t="s">
        <v>37</v>
      </c>
      <c r="C43" s="23"/>
      <c r="D43" s="23"/>
      <c r="E43" s="24"/>
      <c r="F43" s="2">
        <v>0.03</v>
      </c>
      <c r="G43" s="85" t="str">
        <f>IF(F8="Escolha o tipo de obra","",IF(F43="","",IF(F43&lt;0.02,"FORA DO LIMITE",IF(F43&gt;0.05,"FORA DO LIMITE","OK"))))</f>
        <v>OK</v>
      </c>
      <c r="H43" s="86"/>
      <c r="I43" s="25"/>
      <c r="J43" s="26"/>
      <c r="K43" s="26"/>
      <c r="L43" s="26"/>
      <c r="M43" s="26"/>
      <c r="N43" s="27"/>
    </row>
    <row r="44" spans="2:35" ht="20.100000000000001" customHeight="1" thickBot="1" x14ac:dyDescent="0.25">
      <c r="B44" s="22" t="s">
        <v>45</v>
      </c>
      <c r="C44" s="23"/>
      <c r="D44" s="23"/>
      <c r="E44" s="24"/>
      <c r="F44" s="11">
        <f>IF(F13="SEM DESONERAÇÃO","",IF(F13="DESONERADO",0.02,""))</f>
        <v>0.02</v>
      </c>
      <c r="G44" s="85" t="str">
        <f>IF(F13="Escolha o regime de contribuição","",IF(F13="DESONERADO","OK",IF(F13="SEM DESONERAÇÃO","")))</f>
        <v>OK</v>
      </c>
      <c r="H44" s="86"/>
      <c r="I44" s="28"/>
      <c r="J44" s="29"/>
      <c r="K44" s="29"/>
      <c r="L44" s="29"/>
      <c r="M44" s="29"/>
      <c r="N44" s="30"/>
    </row>
    <row r="45" spans="2:35" x14ac:dyDescent="0.2">
      <c r="B45" s="12"/>
      <c r="C45" s="12"/>
      <c r="D45" s="12"/>
      <c r="E45" s="12"/>
      <c r="F45" s="21"/>
      <c r="G45" s="13"/>
      <c r="H45" s="13"/>
      <c r="I45" s="13"/>
      <c r="J45" s="13"/>
      <c r="K45" s="13"/>
      <c r="L45" s="13"/>
      <c r="M45" s="13"/>
      <c r="N45" s="13"/>
    </row>
    <row r="46" spans="2:35" x14ac:dyDescent="0.2">
      <c r="B46" s="12"/>
      <c r="C46" s="12"/>
      <c r="D46" s="12"/>
      <c r="E46" s="12"/>
      <c r="F46" s="21"/>
      <c r="G46" s="13"/>
      <c r="H46" s="13"/>
      <c r="I46" s="13"/>
      <c r="J46" s="13"/>
      <c r="K46" s="13"/>
      <c r="L46" s="13"/>
      <c r="M46" s="13"/>
      <c r="N46" s="13"/>
    </row>
    <row r="47" spans="2:35" x14ac:dyDescent="0.2">
      <c r="B47" s="12"/>
      <c r="C47" s="12"/>
      <c r="D47" s="12"/>
      <c r="E47" s="12"/>
      <c r="F47" s="21"/>
      <c r="G47" s="13"/>
      <c r="H47" s="13"/>
      <c r="I47" s="13"/>
      <c r="J47" s="13"/>
      <c r="K47" s="13"/>
      <c r="L47" s="13"/>
      <c r="M47" s="13"/>
      <c r="N47" s="13"/>
    </row>
    <row r="48" spans="2:35" x14ac:dyDescent="0.2">
      <c r="B48" s="12"/>
      <c r="C48" s="12"/>
      <c r="D48" s="12"/>
      <c r="E48" s="12"/>
      <c r="F48" s="21"/>
      <c r="G48" s="13"/>
      <c r="H48" s="13"/>
      <c r="I48" s="13"/>
      <c r="J48" s="13"/>
      <c r="K48" s="13"/>
      <c r="L48" s="13"/>
      <c r="M48" s="13"/>
      <c r="N48" s="13"/>
    </row>
    <row r="49" spans="2:14" x14ac:dyDescent="0.2"/>
    <row r="50" spans="2:14" x14ac:dyDescent="0.2">
      <c r="B50" s="1" t="str">
        <f>IF(H4="","",Q32&amp;", ___________ de ______________________________ de _____________")</f>
        <v>Porto Vera Cruz, ___________ de ______________________________ de _____________</v>
      </c>
      <c r="G50" s="16"/>
    </row>
    <row r="51" spans="2:14" x14ac:dyDescent="0.2"/>
    <row r="52" spans="2:14" x14ac:dyDescent="0.2"/>
    <row r="53" spans="2:14" x14ac:dyDescent="0.2"/>
    <row r="54" spans="2:14" x14ac:dyDescent="0.2"/>
    <row r="55" spans="2:14" x14ac:dyDescent="0.2"/>
    <row r="56" spans="2:14" x14ac:dyDescent="0.2"/>
    <row r="57" spans="2:14" x14ac:dyDescent="0.2">
      <c r="B57" s="17"/>
      <c r="C57" s="17"/>
      <c r="D57" s="17"/>
      <c r="E57" s="17"/>
      <c r="F57" s="17"/>
      <c r="G57" s="17"/>
      <c r="I57" s="17"/>
      <c r="J57" s="17"/>
      <c r="K57" s="17"/>
      <c r="L57" s="17"/>
      <c r="M57" s="17"/>
      <c r="N57" s="17"/>
    </row>
    <row r="58" spans="2:14" x14ac:dyDescent="0.2">
      <c r="B58" s="31" t="s">
        <v>96</v>
      </c>
      <c r="C58" s="31"/>
      <c r="D58" s="31"/>
      <c r="E58" s="31"/>
      <c r="F58" s="31"/>
      <c r="G58" s="31"/>
      <c r="I58" s="31" t="s">
        <v>94</v>
      </c>
      <c r="J58" s="31"/>
      <c r="K58" s="31"/>
      <c r="L58" s="31"/>
      <c r="M58" s="31"/>
      <c r="N58" s="31"/>
    </row>
    <row r="59" spans="2:14" x14ac:dyDescent="0.2">
      <c r="B59" s="32"/>
      <c r="C59" s="32"/>
      <c r="D59" s="32"/>
      <c r="E59" s="32"/>
      <c r="F59" s="32"/>
      <c r="G59" s="32"/>
      <c r="I59" s="32"/>
      <c r="J59" s="32"/>
      <c r="K59" s="32"/>
      <c r="L59" s="32"/>
      <c r="M59" s="32"/>
      <c r="N59" s="32"/>
    </row>
    <row r="60" spans="2:14" x14ac:dyDescent="0.2">
      <c r="B60" s="18"/>
      <c r="C60" s="18"/>
      <c r="D60" s="18"/>
      <c r="E60" s="18"/>
      <c r="F60" s="18"/>
      <c r="G60" s="18"/>
      <c r="I60" s="18"/>
      <c r="J60" s="18"/>
      <c r="K60" s="18"/>
      <c r="L60" s="18"/>
      <c r="M60" s="18"/>
      <c r="N60" s="18"/>
    </row>
    <row r="61" spans="2:14" ht="1.5" hidden="1" customHeight="1" x14ac:dyDescent="0.2">
      <c r="B61" s="18"/>
      <c r="C61" s="18"/>
      <c r="D61" s="18"/>
      <c r="E61" s="18"/>
      <c r="F61" s="18"/>
      <c r="G61" s="18"/>
      <c r="I61" s="18"/>
      <c r="J61" s="18"/>
      <c r="K61" s="18"/>
      <c r="L61" s="18"/>
      <c r="M61" s="18"/>
      <c r="N61" s="18"/>
    </row>
    <row r="62" spans="2:14" hidden="1" x14ac:dyDescent="0.2">
      <c r="B62" s="18"/>
      <c r="C62" s="18"/>
      <c r="D62" s="18"/>
      <c r="E62" s="18"/>
      <c r="F62" s="18"/>
      <c r="G62" s="18"/>
      <c r="I62" s="18"/>
      <c r="J62" s="18"/>
      <c r="K62" s="18"/>
      <c r="L62" s="18"/>
      <c r="M62" s="18"/>
      <c r="N62" s="18"/>
    </row>
    <row r="63" spans="2:14" hidden="1" x14ac:dyDescent="0.2">
      <c r="B63" s="18"/>
      <c r="C63" s="18"/>
      <c r="D63" s="18"/>
      <c r="E63" s="18"/>
      <c r="F63" s="18"/>
      <c r="G63" s="18"/>
      <c r="I63" s="18"/>
      <c r="J63" s="18"/>
      <c r="K63" s="18"/>
      <c r="L63" s="18"/>
      <c r="M63" s="18"/>
      <c r="N63" s="18"/>
    </row>
    <row r="64" spans="2:14" hidden="1" x14ac:dyDescent="0.2">
      <c r="B64" s="18"/>
      <c r="C64" s="18"/>
      <c r="D64" s="18"/>
      <c r="E64" s="18"/>
      <c r="F64" s="18"/>
      <c r="G64" s="18"/>
      <c r="I64" s="18"/>
      <c r="J64" s="18"/>
      <c r="K64" s="18"/>
      <c r="L64" s="18"/>
      <c r="M64" s="18"/>
      <c r="N64" s="18"/>
    </row>
    <row r="65" spans="2:14" hidden="1" x14ac:dyDescent="0.2">
      <c r="B65" s="18"/>
      <c r="C65" s="18"/>
      <c r="D65" s="18"/>
      <c r="E65" s="18"/>
      <c r="F65" s="18"/>
      <c r="G65" s="18"/>
      <c r="I65" s="18"/>
      <c r="J65" s="18"/>
      <c r="K65" s="18"/>
      <c r="L65" s="18"/>
      <c r="M65" s="18"/>
      <c r="N65" s="18"/>
    </row>
    <row r="66" spans="2:14" hidden="1" x14ac:dyDescent="0.2">
      <c r="B66" s="18"/>
      <c r="C66" s="18"/>
      <c r="D66" s="18"/>
      <c r="E66" s="18"/>
      <c r="F66" s="18"/>
      <c r="G66" s="18"/>
      <c r="I66" s="18"/>
      <c r="J66" s="18"/>
      <c r="K66" s="18"/>
      <c r="L66" s="18"/>
      <c r="M66" s="18"/>
      <c r="N66" s="18"/>
    </row>
    <row r="67" spans="2:14" hidden="1" x14ac:dyDescent="0.2"/>
    <row r="68" spans="2:14" hidden="1" x14ac:dyDescent="0.2"/>
    <row r="69" spans="2:14" hidden="1" x14ac:dyDescent="0.2"/>
  </sheetData>
  <sheetProtection password="CC25" sheet="1" objects="1" scenarios="1" selectLockedCells="1"/>
  <mergeCells count="49">
    <mergeCell ref="B44:E44"/>
    <mergeCell ref="B15:E20"/>
    <mergeCell ref="B21:E29"/>
    <mergeCell ref="B37:E37"/>
    <mergeCell ref="B39:E39"/>
    <mergeCell ref="B41:E41"/>
    <mergeCell ref="H2:N2"/>
    <mergeCell ref="H3:N3"/>
    <mergeCell ref="H4:N4"/>
    <mergeCell ref="B2:G2"/>
    <mergeCell ref="B3:G3"/>
    <mergeCell ref="B4:G4"/>
    <mergeCell ref="F13:H14"/>
    <mergeCell ref="G41:H41"/>
    <mergeCell ref="G42:H42"/>
    <mergeCell ref="G43:H43"/>
    <mergeCell ref="G44:H44"/>
    <mergeCell ref="G37:H38"/>
    <mergeCell ref="B42:E42"/>
    <mergeCell ref="B6:N7"/>
    <mergeCell ref="B8:E9"/>
    <mergeCell ref="B33:E33"/>
    <mergeCell ref="B35:E35"/>
    <mergeCell ref="I8:N8"/>
    <mergeCell ref="G30:H30"/>
    <mergeCell ref="B13:E14"/>
    <mergeCell ref="B30:E30"/>
    <mergeCell ref="B31:E31"/>
    <mergeCell ref="I28:N28"/>
    <mergeCell ref="B10:E12"/>
    <mergeCell ref="F10:H12"/>
    <mergeCell ref="F8:H9"/>
    <mergeCell ref="I35:N38"/>
    <mergeCell ref="B43:E43"/>
    <mergeCell ref="I9:N27"/>
    <mergeCell ref="B58:G59"/>
    <mergeCell ref="I58:N59"/>
    <mergeCell ref="I29:N34"/>
    <mergeCell ref="G39:H40"/>
    <mergeCell ref="I39:N44"/>
    <mergeCell ref="F39:F40"/>
    <mergeCell ref="G33:H34"/>
    <mergeCell ref="G35:H36"/>
    <mergeCell ref="F15:H29"/>
    <mergeCell ref="F31:F32"/>
    <mergeCell ref="F33:F34"/>
    <mergeCell ref="F35:F36"/>
    <mergeCell ref="F37:F38"/>
    <mergeCell ref="G31:H32"/>
  </mergeCells>
  <phoneticPr fontId="0" type="noConversion"/>
  <conditionalFormatting sqref="F15">
    <cfRule type="cellIs" dxfId="7" priority="1" stopIfTrue="1" operator="equal">
      <formula>"OK"</formula>
    </cfRule>
    <cfRule type="cellIs" dxfId="6" priority="2" stopIfTrue="1" operator="equal">
      <formula>"FORA DA FAIXA"</formula>
    </cfRule>
    <cfRule type="cellIs" dxfId="5" priority="3" stopIfTrue="1" operator="equal">
      <formula>"VERIFICAR ITENS"</formula>
    </cfRule>
  </conditionalFormatting>
  <conditionalFormatting sqref="G31:G43">
    <cfRule type="cellIs" dxfId="4" priority="4" stopIfTrue="1" operator="equal">
      <formula>"OK"</formula>
    </cfRule>
    <cfRule type="cellIs" dxfId="3" priority="5" stopIfTrue="1" operator="equal">
      <formula>"FORA DO LIMITE"</formula>
    </cfRule>
  </conditionalFormatting>
  <conditionalFormatting sqref="G44:H48">
    <cfRule type="cellIs" dxfId="2" priority="6" stopIfTrue="1" operator="equal">
      <formula>"OK"</formula>
    </cfRule>
    <cfRule type="cellIs" dxfId="1" priority="7" stopIfTrue="1" operator="equal">
      <formula>"FORA DO LIMITE"</formula>
    </cfRule>
    <cfRule type="cellIs" dxfId="0" priority="8" stopIfTrue="1" operator="equal">
      <formula>"Deixar em branco o campo ao lado"</formula>
    </cfRule>
  </conditionalFormatting>
  <dataValidations count="3">
    <dataValidation type="list" allowBlank="1" showInputMessage="1" showErrorMessage="1" sqref="F8:H9">
      <formula1>$S$13:$S$19</formula1>
    </dataValidation>
    <dataValidation operator="equal" allowBlank="1" showInputMessage="1" showErrorMessage="1" errorTitle="Atenção" error="Alíquota de recolhimento da contribuição previdenciária deve ser de 2%." sqref="F44:F48"/>
    <dataValidation type="list" allowBlank="1" showInputMessage="1" showErrorMessage="1" sqref="F10:H12">
      <formula1>$Q$8:$Q$30</formula1>
    </dataValidation>
  </dataValidations>
  <printOptions horizontalCentered="1"/>
  <pageMargins left="0.59055118110236227" right="0.19685039370078741" top="0.55118110236220474" bottom="0.39370078740157483" header="0.51181102362204722" footer="0.51181102362204722"/>
  <pageSetup paperSize="9" scale="68" orientation="portrait" r:id="rId1"/>
  <headerFooter alignWithMargins="0">
    <oddFooter>&amp;L&amp;D&amp;R&amp;F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BDI</vt:lpstr>
      <vt:lpstr>BDI!Area_de_impressao</vt:lpstr>
      <vt:lpstr>iv</vt:lpstr>
    </vt:vector>
  </TitlesOfParts>
  <Company>Caixa Econômica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GEPAD</dc:creator>
  <cp:lastModifiedBy>user</cp:lastModifiedBy>
  <cp:lastPrinted>2015-02-04T15:58:12Z</cp:lastPrinted>
  <dcterms:created xsi:type="dcterms:W3CDTF">1998-10-30T18:34:56Z</dcterms:created>
  <dcterms:modified xsi:type="dcterms:W3CDTF">2017-05-25T13:26:26Z</dcterms:modified>
</cp:coreProperties>
</file>